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7" r:id="rId1"/>
    <sheet name="Sheet2" sheetId="15" r:id="rId2"/>
    <sheet name="Sheet3" sheetId="16" r:id="rId3"/>
    <sheet name="Sheet4" sheetId="17" r:id="rId4"/>
    <sheet name="Sheet5" sheetId="18" r:id="rId5"/>
  </sheets>
  <definedNames>
    <definedName name="abscrt_tval">Sheet4!$B$22</definedName>
    <definedName name="abscrt_zval">Sheet3!$B$21</definedName>
    <definedName name="Alpha" localSheetId="3">Sheet4!$B$9</definedName>
    <definedName name="Alpha">Sheet3!$B$9</definedName>
    <definedName name="conclusion">Sheet3!$B$14</definedName>
    <definedName name="df">Sheet4!$B$11</definedName>
    <definedName name="HoMean" localSheetId="3">Sheet4!$B$5</definedName>
    <definedName name="HoMean">Sheet3!$B$5</definedName>
    <definedName name="lftcrt_tval">Sheet4!$B$14</definedName>
    <definedName name="lftcrt_zval">Sheet3!$B$13</definedName>
    <definedName name="n" localSheetId="3">Sheet4!$B$7</definedName>
    <definedName name="n">Sheet3!$B$7</definedName>
    <definedName name="p_value">Sheet3!$B$15</definedName>
    <definedName name="pasty_man">Sheet2!$B$15:$C$15</definedName>
    <definedName name="_xlnm.Print_Area" localSheetId="0">Sheet1!$A$1:$F$69</definedName>
    <definedName name="rtcrt_tval">Sheet4!$B$18</definedName>
    <definedName name="rtcrt_zval">Sheet3!$B$17</definedName>
    <definedName name="SaMean" localSheetId="3">Sheet4!$B$6</definedName>
    <definedName name="SaMean">Sheet3!$B$6</definedName>
    <definedName name="StdDev" localSheetId="3">Sheet4!$B$8</definedName>
    <definedName name="StdDev">Sheet3!$B$8</definedName>
    <definedName name="sum_of_n">Sheet2!$B$9</definedName>
    <definedName name="sum_of_x">Sheet2!$C$9</definedName>
    <definedName name="t">Sheet4!$B$12</definedName>
    <definedName name="Test_of_left_tail">Sheet3!$B$12</definedName>
    <definedName name="z">Sheet3!$B$11</definedName>
  </definedNames>
  <calcPr calcId="125725"/>
</workbook>
</file>

<file path=xl/calcChain.xml><?xml version="1.0" encoding="utf-8"?>
<calcChain xmlns="http://schemas.openxmlformats.org/spreadsheetml/2006/main">
  <c r="C9" i="7"/>
  <c r="C8"/>
  <c r="C7"/>
  <c r="C4" l="1"/>
  <c r="C3"/>
  <c r="D13" i="16"/>
  <c r="D12"/>
  <c r="C11" i="15"/>
  <c r="B11" i="16"/>
  <c r="B19" s="1"/>
  <c r="C6" i="7"/>
  <c r="A1" i="18"/>
  <c r="C15" i="7"/>
  <c r="C14"/>
  <c r="B7" i="18"/>
  <c r="A2"/>
  <c r="C11" i="7"/>
  <c r="C12"/>
  <c r="D11"/>
  <c r="G14" i="17"/>
  <c r="B11"/>
  <c r="B22"/>
  <c r="B18"/>
  <c r="B14"/>
  <c r="B8"/>
  <c r="B6"/>
  <c r="B12"/>
  <c r="B24" s="1"/>
  <c r="B21" i="16"/>
  <c r="B17"/>
  <c r="B13"/>
  <c r="C9" i="15"/>
  <c r="B15" i="17" l="1"/>
  <c r="B19"/>
  <c r="B20"/>
  <c r="B16"/>
  <c r="B23"/>
  <c r="B14" i="16"/>
  <c r="B22"/>
  <c r="B18"/>
  <c r="B15"/>
  <c r="B23"/>
</calcChain>
</file>

<file path=xl/sharedStrings.xml><?xml version="1.0" encoding="utf-8"?>
<sst xmlns="http://schemas.openxmlformats.org/spreadsheetml/2006/main" count="107" uniqueCount="65">
  <si>
    <t>mean</t>
  </si>
  <si>
    <t>Mean</t>
  </si>
  <si>
    <t>z</t>
  </si>
  <si>
    <t>n</t>
  </si>
  <si>
    <t>e</t>
  </si>
  <si>
    <t>Lab 07 Answer Key</t>
  </si>
  <si>
    <t>student</t>
  </si>
  <si>
    <t>score</t>
  </si>
  <si>
    <t>x</t>
  </si>
  <si>
    <t>a</t>
  </si>
  <si>
    <t>b</t>
  </si>
  <si>
    <t>c</t>
  </si>
  <si>
    <t>d</t>
  </si>
  <si>
    <t>f</t>
  </si>
  <si>
    <t>sum_of_n</t>
  </si>
  <si>
    <t>sum_of_x</t>
  </si>
  <si>
    <t>test of normal hypo</t>
  </si>
  <si>
    <t>one sample mean</t>
  </si>
  <si>
    <t>input data</t>
  </si>
  <si>
    <t>HoMean</t>
  </si>
  <si>
    <t>SaMean</t>
  </si>
  <si>
    <t>StdDev</t>
  </si>
  <si>
    <t>Alpha</t>
  </si>
  <si>
    <t>Calculated value</t>
  </si>
  <si>
    <t>Test of left-tail</t>
  </si>
  <si>
    <t>lftcrt_zval</t>
  </si>
  <si>
    <t>conclusion</t>
  </si>
  <si>
    <t>p-value</t>
  </si>
  <si>
    <t>test for right tail</t>
  </si>
  <si>
    <t>rtcrt_zval</t>
  </si>
  <si>
    <t>test of two-tail</t>
  </si>
  <si>
    <t>abscrt_zval</t>
  </si>
  <si>
    <t>Test of pop mean</t>
  </si>
  <si>
    <t>df</t>
  </si>
  <si>
    <t>t</t>
  </si>
  <si>
    <t>pop std dev unknown</t>
  </si>
  <si>
    <t>lftcrt_tval</t>
  </si>
  <si>
    <t>rtcrt_tval</t>
  </si>
  <si>
    <t>abscrt_tval</t>
  </si>
  <si>
    <t>Since it is one-tailed, we can claim the waiting time is less than three minutes.</t>
  </si>
  <si>
    <t>calculation</t>
  </si>
  <si>
    <t>zvalue</t>
  </si>
  <si>
    <t>tvalue</t>
  </si>
  <si>
    <t>Average</t>
  </si>
  <si>
    <t>Std Dev</t>
  </si>
  <si>
    <t>Not significant (it is a two tailed test)</t>
  </si>
  <si>
    <t>Not significant (a one tailed test)</t>
  </si>
  <si>
    <t>day</t>
  </si>
  <si>
    <t>afternoon</t>
  </si>
  <si>
    <t>t-Test: Two-Sample Assuming Equal Variances</t>
  </si>
  <si>
    <t>Variance</t>
  </si>
  <si>
    <t>Observations</t>
  </si>
  <si>
    <t>Pooled Variance</t>
  </si>
  <si>
    <t>Hypothesized Mean Difference</t>
  </si>
  <si>
    <t>t Stat</t>
  </si>
  <si>
    <t>P(T&lt;=t) one-tail</t>
  </si>
  <si>
    <t>t Critical one-tail</t>
  </si>
  <si>
    <t>P(T&lt;=t) two-tail</t>
  </si>
  <si>
    <t>t Critical two-tail</t>
  </si>
  <si>
    <t>Before</t>
  </si>
  <si>
    <t>After</t>
  </si>
  <si>
    <t>t-Test: Paired Two Sample for Means</t>
  </si>
  <si>
    <t>Pearson Correlation</t>
  </si>
  <si>
    <t>Cannot conclude crime has fallen since 2.11&lt;3.00.</t>
  </si>
  <si>
    <t>pasty man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</si>
</sst>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Fill="1" applyBorder="1" applyAlignment="1"/>
    <xf numFmtId="0" fontId="1" fillId="0" borderId="0" xfId="0" applyFont="1" applyAlignment="1">
      <alignment horizontal="center" vertical="center"/>
    </xf>
    <xf numFmtId="164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10" fontId="1" fillId="0" borderId="0" xfId="0" applyNumberFormat="1" applyFont="1" applyBorder="1"/>
    <xf numFmtId="0" fontId="2" fillId="0" borderId="0" xfId="0" applyFont="1" applyFill="1" applyBorder="1" applyAlignment="1">
      <alignment horizontal="centerContinuous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2" fillId="0" borderId="0" xfId="0" applyNumberFormat="1" applyFont="1"/>
    <xf numFmtId="0" fontId="3" fillId="0" borderId="0" xfId="0" applyFont="1"/>
    <xf numFmtId="2" fontId="1" fillId="0" borderId="0" xfId="0" applyNumberFormat="1" applyFont="1" applyBorder="1" applyAlignment="1">
      <alignment horizontal="right"/>
    </xf>
    <xf numFmtId="0" fontId="0" fillId="0" borderId="0" xfId="0" applyFill="1" applyBorder="1" applyAlignment="1"/>
    <xf numFmtId="0" fontId="0" fillId="0" borderId="1" xfId="0" applyFill="1" applyBorder="1" applyAlignment="1"/>
    <xf numFmtId="0" fontId="5" fillId="0" borderId="2" xfId="0" applyFont="1" applyFill="1" applyBorder="1" applyAlignment="1">
      <alignment horizontal="center"/>
    </xf>
    <xf numFmtId="0" fontId="1" fillId="0" borderId="0" xfId="0" applyFont="1" applyAlignment="1"/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0"/>
  <sheetViews>
    <sheetView tabSelected="1" workbookViewId="0">
      <selection activeCell="C9" sqref="C9"/>
    </sheetView>
  </sheetViews>
  <sheetFormatPr defaultRowHeight="15"/>
  <cols>
    <col min="1" max="1" width="6.140625" style="6" customWidth="1"/>
    <col min="2" max="2" width="11.140625" style="23" customWidth="1"/>
    <col min="3" max="3" width="11.85546875" style="2" bestFit="1" customWidth="1"/>
    <col min="4" max="4" width="20.85546875" style="2" customWidth="1"/>
    <col min="5" max="5" width="22.140625" style="2" customWidth="1"/>
    <col min="6" max="6" width="15.140625" style="2" customWidth="1"/>
    <col min="7" max="16384" width="9.140625" style="2"/>
  </cols>
  <sheetData>
    <row r="1" spans="1:14">
      <c r="A1" s="32" t="s">
        <v>5</v>
      </c>
      <c r="B1" s="32"/>
      <c r="C1" s="33"/>
      <c r="D1" s="33"/>
      <c r="E1" s="33"/>
      <c r="F1" s="33"/>
      <c r="G1" s="5"/>
    </row>
    <row r="2" spans="1:14">
      <c r="A2" s="33"/>
      <c r="B2" s="33"/>
      <c r="C2" s="33"/>
      <c r="D2" s="33"/>
      <c r="E2" s="33"/>
      <c r="F2" s="33"/>
      <c r="G2" s="5"/>
    </row>
    <row r="3" spans="1:14">
      <c r="A3" s="6">
        <v>10.1</v>
      </c>
      <c r="B3" s="23" t="s">
        <v>40</v>
      </c>
      <c r="C3" s="21">
        <f>(2.75-3)/(1/SQRT(50))</f>
        <v>-1.7677669529663689</v>
      </c>
      <c r="F3" s="3"/>
    </row>
    <row r="4" spans="1:14">
      <c r="B4" s="23" t="s">
        <v>41</v>
      </c>
      <c r="C4" s="8">
        <f>NORMSINV(0.05)</f>
        <v>-1.6448536269514742</v>
      </c>
      <c r="D4" s="7" t="s">
        <v>39</v>
      </c>
      <c r="E4" s="3"/>
      <c r="F4" s="7"/>
    </row>
    <row r="5" spans="1:14">
      <c r="C5" s="8"/>
      <c r="D5" s="3"/>
      <c r="E5" s="3"/>
      <c r="F5" s="7"/>
    </row>
    <row r="6" spans="1:14">
      <c r="A6" s="6">
        <v>10.4</v>
      </c>
      <c r="B6" s="15" t="s">
        <v>43</v>
      </c>
      <c r="C6" s="2">
        <f>AVERAGE(3.1,3.3,3.5,2.6,2.6,4.3,4.4,3.8,3.1,4.1,3.1,3.2)</f>
        <v>3.4250000000000003</v>
      </c>
      <c r="D6" s="3"/>
      <c r="E6" s="3"/>
      <c r="F6" s="7"/>
    </row>
    <row r="7" spans="1:14">
      <c r="B7" s="15" t="s">
        <v>44</v>
      </c>
      <c r="C7" s="2">
        <f>STDEV(3.1,3.3,3.5,2.6,2.6,4.3,4.4,3.8,3.1,4.1,3.1,3.2)</f>
        <v>0.60771554350549717</v>
      </c>
      <c r="D7" s="3"/>
      <c r="E7" s="3"/>
      <c r="F7" s="7"/>
    </row>
    <row r="8" spans="1:14">
      <c r="B8" s="23" t="s">
        <v>40</v>
      </c>
      <c r="C8" s="2">
        <f>(C6-3.1)/(C7/SQRT(12))</f>
        <v>1.8525657883055064</v>
      </c>
      <c r="E8" s="3"/>
      <c r="F8" s="3"/>
    </row>
    <row r="9" spans="1:14">
      <c r="B9" s="23" t="s">
        <v>42</v>
      </c>
      <c r="C9" s="12">
        <f>TINV(0.05,11)</f>
        <v>2.2009851587218421</v>
      </c>
      <c r="D9" s="24" t="s">
        <v>45</v>
      </c>
      <c r="E9" s="7"/>
      <c r="F9" s="3"/>
    </row>
    <row r="10" spans="1:14">
      <c r="C10" s="10"/>
      <c r="D10" s="11"/>
      <c r="E10" s="7"/>
      <c r="F10" s="3"/>
    </row>
    <row r="11" spans="1:14">
      <c r="A11" s="6">
        <v>10.7</v>
      </c>
      <c r="B11" s="23" t="s">
        <v>40</v>
      </c>
      <c r="C11" s="12">
        <f>(0.567-0.52)/SQRT(0.52*0.48/300)</f>
        <v>1.6294318264116083</v>
      </c>
      <c r="D11" s="12">
        <f>170/300</f>
        <v>0.56666666666666665</v>
      </c>
      <c r="E11" s="3"/>
      <c r="F11" s="3"/>
    </row>
    <row r="12" spans="1:14">
      <c r="B12" s="23" t="s">
        <v>41</v>
      </c>
      <c r="C12" s="21">
        <f>-NORMSINV(0.01)</f>
        <v>2.3263478740408488</v>
      </c>
      <c r="D12" s="24" t="s">
        <v>46</v>
      </c>
      <c r="E12" s="3"/>
      <c r="F12" s="3"/>
    </row>
    <row r="13" spans="1:14">
      <c r="C13" s="8"/>
      <c r="D13" s="8"/>
      <c r="E13" s="3"/>
      <c r="F13" s="3"/>
    </row>
    <row r="14" spans="1:14">
      <c r="A14" s="6">
        <v>11.1</v>
      </c>
      <c r="B14" s="23" t="s">
        <v>40</v>
      </c>
      <c r="C14" s="25">
        <f>(0.2-0.21)/SQRT((368/1800)*(1-(368/1800))*(1/1000+1/800))</f>
        <v>-0.52274011337904269</v>
      </c>
      <c r="D14" s="3"/>
      <c r="E14" s="3"/>
      <c r="F14" s="3"/>
    </row>
    <row r="15" spans="1:14">
      <c r="B15" s="23" t="s">
        <v>41</v>
      </c>
      <c r="C15" s="12">
        <f>NORMSINV(0.02)</f>
        <v>-2.0537489106318239</v>
      </c>
      <c r="D15" s="10" t="s">
        <v>46</v>
      </c>
      <c r="E15" s="3"/>
      <c r="F15" s="3"/>
      <c r="J15" s="13"/>
      <c r="K15" s="13"/>
      <c r="L15" s="13"/>
      <c r="M15" s="14"/>
      <c r="N15" s="14"/>
    </row>
    <row r="16" spans="1:14">
      <c r="C16" s="10"/>
      <c r="D16" s="11"/>
      <c r="E16" s="7"/>
      <c r="F16" s="3"/>
      <c r="J16" s="13"/>
      <c r="K16" s="13"/>
      <c r="L16" s="13"/>
      <c r="M16" s="14"/>
      <c r="N16" s="14"/>
    </row>
    <row r="17" spans="1:14">
      <c r="A17" s="6">
        <v>11.6</v>
      </c>
      <c r="B17" s="34" t="s">
        <v>63</v>
      </c>
      <c r="C17" s="35"/>
      <c r="D17" s="35"/>
      <c r="E17" s="3" t="s">
        <v>59</v>
      </c>
      <c r="F17" s="3" t="s">
        <v>60</v>
      </c>
      <c r="J17" s="13"/>
      <c r="K17" s="13"/>
      <c r="L17" s="13"/>
      <c r="M17" s="14"/>
      <c r="N17" s="14"/>
    </row>
    <row r="18" spans="1:14">
      <c r="B18" s="35"/>
      <c r="C18" s="35"/>
      <c r="D18" s="35"/>
      <c r="E18" s="13">
        <v>14</v>
      </c>
      <c r="F18" s="13">
        <v>2</v>
      </c>
      <c r="J18" s="13"/>
      <c r="K18" s="13"/>
      <c r="L18" s="13"/>
      <c r="M18" s="14"/>
      <c r="N18" s="14"/>
    </row>
    <row r="19" spans="1:14">
      <c r="C19" s="12"/>
      <c r="D19" s="9"/>
      <c r="E19" s="3">
        <v>7</v>
      </c>
      <c r="F19" s="3">
        <v>7</v>
      </c>
      <c r="J19" s="14"/>
      <c r="K19" s="14"/>
      <c r="L19" s="14"/>
      <c r="M19" s="14"/>
      <c r="N19" s="14"/>
    </row>
    <row r="20" spans="1:14">
      <c r="B20" s="1" t="s">
        <v>61</v>
      </c>
      <c r="C20"/>
      <c r="D20"/>
      <c r="E20" s="3">
        <v>4</v>
      </c>
      <c r="F20" s="3">
        <v>3</v>
      </c>
      <c r="J20" s="14"/>
      <c r="K20" s="14"/>
      <c r="L20" s="14"/>
      <c r="M20" s="14"/>
      <c r="N20" s="14"/>
    </row>
    <row r="21" spans="1:14" ht="15.75" thickBot="1">
      <c r="B21"/>
      <c r="C21"/>
      <c r="D21"/>
      <c r="E21" s="3">
        <v>5</v>
      </c>
      <c r="F21" s="3">
        <v>6</v>
      </c>
    </row>
    <row r="22" spans="1:14">
      <c r="B22" s="28"/>
      <c r="C22" s="28" t="s">
        <v>59</v>
      </c>
      <c r="D22" s="28" t="s">
        <v>60</v>
      </c>
      <c r="E22" s="3">
        <v>17</v>
      </c>
      <c r="F22" s="3">
        <v>8</v>
      </c>
    </row>
    <row r="23" spans="1:14">
      <c r="B23" s="26" t="s">
        <v>1</v>
      </c>
      <c r="C23" s="26">
        <v>9.5</v>
      </c>
      <c r="D23" s="26">
        <v>5.875</v>
      </c>
      <c r="E23" s="3">
        <v>12</v>
      </c>
      <c r="F23" s="3">
        <v>13</v>
      </c>
    </row>
    <row r="24" spans="1:14">
      <c r="B24" s="26" t="s">
        <v>50</v>
      </c>
      <c r="C24" s="26">
        <v>20.285714285714285</v>
      </c>
      <c r="D24" s="26">
        <v>12.696428571428571</v>
      </c>
      <c r="E24" s="2">
        <v>8</v>
      </c>
      <c r="F24" s="3">
        <v>3</v>
      </c>
    </row>
    <row r="25" spans="1:14">
      <c r="B25" s="26" t="s">
        <v>51</v>
      </c>
      <c r="C25" s="26">
        <v>8</v>
      </c>
      <c r="D25" s="26">
        <v>8</v>
      </c>
      <c r="E25" s="2">
        <v>9</v>
      </c>
      <c r="F25" s="3">
        <v>5</v>
      </c>
    </row>
    <row r="26" spans="1:14">
      <c r="B26" s="26" t="s">
        <v>62</v>
      </c>
      <c r="C26" s="26">
        <v>0.29820218957737832</v>
      </c>
      <c r="D26" s="26"/>
      <c r="F26" s="3"/>
    </row>
    <row r="27" spans="1:14">
      <c r="B27" s="26" t="s">
        <v>53</v>
      </c>
      <c r="C27" s="26">
        <v>0</v>
      </c>
      <c r="D27" s="26"/>
      <c r="F27" s="3"/>
    </row>
    <row r="28" spans="1:14">
      <c r="B28" s="26" t="s">
        <v>33</v>
      </c>
      <c r="C28" s="26">
        <v>7</v>
      </c>
      <c r="D28" s="26"/>
      <c r="E28" s="14"/>
      <c r="F28" s="14"/>
    </row>
    <row r="29" spans="1:14">
      <c r="B29" s="26" t="s">
        <v>54</v>
      </c>
      <c r="C29" s="26">
        <v>2.1190718000268318</v>
      </c>
      <c r="D29" s="26"/>
      <c r="E29" s="14"/>
      <c r="F29" s="14"/>
    </row>
    <row r="30" spans="1:14">
      <c r="B30" s="26" t="s">
        <v>55</v>
      </c>
      <c r="C30" s="26">
        <v>3.5909934752099519E-2</v>
      </c>
      <c r="D30" s="26"/>
    </row>
    <row r="31" spans="1:14">
      <c r="B31" s="26" t="s">
        <v>56</v>
      </c>
      <c r="C31" s="26">
        <v>2.9979515663577763</v>
      </c>
      <c r="D31" s="26"/>
      <c r="F31" s="3"/>
    </row>
    <row r="32" spans="1:14">
      <c r="B32" s="26" t="s">
        <v>57</v>
      </c>
      <c r="C32" s="26">
        <v>7.1819869504199038E-2</v>
      </c>
      <c r="D32" s="26"/>
      <c r="E32" s="15"/>
      <c r="F32" s="3"/>
    </row>
    <row r="33" spans="2:18" ht="15.75" thickBot="1">
      <c r="B33" s="27" t="s">
        <v>58</v>
      </c>
      <c r="C33" s="27">
        <v>3.4994832972544687</v>
      </c>
      <c r="D33" s="27"/>
      <c r="E33" s="29"/>
      <c r="F33" s="29"/>
    </row>
    <row r="34" spans="2:18">
      <c r="C34" s="3"/>
      <c r="D34" s="3"/>
      <c r="E34" s="29"/>
      <c r="F34" s="29"/>
    </row>
    <row r="35" spans="2:18">
      <c r="C35" s="3"/>
      <c r="D35" s="3"/>
      <c r="E35" s="29"/>
      <c r="F35" s="29"/>
    </row>
    <row r="36" spans="2:18">
      <c r="C36" s="3"/>
      <c r="D36" s="3"/>
      <c r="E36" s="3"/>
      <c r="F36" s="3"/>
    </row>
    <row r="37" spans="2:18">
      <c r="C37" s="17"/>
      <c r="D37" s="16"/>
      <c r="E37" s="3"/>
      <c r="F37" s="3"/>
    </row>
    <row r="38" spans="2:18">
      <c r="C38" s="12"/>
      <c r="D38" s="18"/>
      <c r="E38" s="3"/>
      <c r="F38" s="19"/>
    </row>
    <row r="39" spans="2:18">
      <c r="C39" s="12"/>
      <c r="D39" s="18"/>
      <c r="E39" s="3"/>
      <c r="F39" s="4"/>
      <c r="K39" s="20"/>
      <c r="L39" s="13"/>
      <c r="M39" s="13"/>
      <c r="N39" s="13"/>
      <c r="O39" s="13"/>
      <c r="P39" s="13"/>
      <c r="Q39" s="13"/>
      <c r="R39" s="13"/>
    </row>
    <row r="40" spans="2:18">
      <c r="C40" s="12"/>
      <c r="D40" s="18"/>
      <c r="E40" s="3"/>
      <c r="F40" s="4"/>
      <c r="K40" s="13"/>
      <c r="L40" s="13"/>
      <c r="M40" s="13"/>
      <c r="N40" s="13"/>
      <c r="O40" s="13"/>
      <c r="P40" s="13"/>
      <c r="Q40" s="13"/>
      <c r="R40" s="13"/>
    </row>
    <row r="41" spans="2:18">
      <c r="C41" s="30"/>
      <c r="D41" s="31"/>
      <c r="E41" s="31"/>
      <c r="F41" s="31"/>
      <c r="K41" s="13"/>
      <c r="L41" s="13"/>
      <c r="M41" s="13"/>
      <c r="N41" s="13"/>
      <c r="O41" s="13"/>
      <c r="P41" s="13"/>
      <c r="Q41" s="13"/>
      <c r="R41" s="13"/>
    </row>
    <row r="42" spans="2:18">
      <c r="C42" s="31"/>
      <c r="D42" s="31"/>
      <c r="E42" s="31"/>
      <c r="F42" s="31"/>
    </row>
    <row r="43" spans="2:18">
      <c r="C43" s="31"/>
      <c r="D43" s="31"/>
      <c r="E43" s="31"/>
      <c r="F43" s="31"/>
    </row>
    <row r="44" spans="2:18">
      <c r="C44" s="31"/>
      <c r="D44" s="31"/>
      <c r="E44" s="31"/>
      <c r="F44" s="31"/>
    </row>
    <row r="45" spans="2:18">
      <c r="C45" s="3"/>
      <c r="D45" s="3"/>
      <c r="E45" s="3"/>
      <c r="F45" s="4"/>
    </row>
    <row r="46" spans="2:18">
      <c r="C46" s="3"/>
      <c r="D46" s="3"/>
      <c r="E46" s="3"/>
      <c r="F46" s="4"/>
    </row>
    <row r="47" spans="2:18">
      <c r="C47" s="3"/>
      <c r="D47" s="3"/>
      <c r="E47" s="3"/>
      <c r="F47" s="4"/>
    </row>
    <row r="48" spans="2:18">
      <c r="C48" s="3"/>
      <c r="D48" s="3"/>
      <c r="E48" s="3"/>
      <c r="F48" s="4"/>
    </row>
    <row r="49" spans="3:6">
      <c r="C49" s="3"/>
      <c r="D49" s="3"/>
      <c r="E49" s="3"/>
      <c r="F49" s="4"/>
    </row>
    <row r="50" spans="3:6">
      <c r="C50" s="3"/>
      <c r="D50" s="3"/>
      <c r="E50" s="3"/>
    </row>
    <row r="51" spans="3:6">
      <c r="C51" s="3"/>
      <c r="D51" s="3"/>
      <c r="E51" s="3"/>
      <c r="F51" s="4"/>
    </row>
    <row r="52" spans="3:6">
      <c r="C52" s="12"/>
      <c r="D52" s="3"/>
      <c r="E52" s="3"/>
      <c r="F52" s="4"/>
    </row>
    <row r="53" spans="3:6">
      <c r="C53" s="12"/>
      <c r="D53" s="3"/>
      <c r="E53" s="3"/>
      <c r="F53" s="4"/>
    </row>
    <row r="54" spans="3:6">
      <c r="C54" s="3"/>
      <c r="D54" s="3"/>
      <c r="E54" s="3"/>
      <c r="F54" s="4"/>
    </row>
    <row r="55" spans="3:6">
      <c r="C55" s="3"/>
      <c r="D55" s="3"/>
      <c r="E55" s="3"/>
      <c r="F55" s="4"/>
    </row>
    <row r="56" spans="3:6">
      <c r="C56" s="3"/>
      <c r="D56" s="3"/>
      <c r="E56" s="3"/>
      <c r="F56" s="4"/>
    </row>
    <row r="57" spans="3:6">
      <c r="C57" s="3"/>
      <c r="D57" s="3"/>
      <c r="E57" s="3"/>
      <c r="F57" s="4"/>
    </row>
    <row r="58" spans="3:6">
      <c r="C58" s="3"/>
      <c r="D58" s="3"/>
      <c r="E58" s="3"/>
      <c r="F58" s="4"/>
    </row>
    <row r="59" spans="3:6">
      <c r="C59" s="3"/>
      <c r="D59" s="3"/>
      <c r="E59" s="3"/>
      <c r="F59" s="3"/>
    </row>
    <row r="60" spans="3:6">
      <c r="C60" s="3"/>
      <c r="D60" s="3"/>
      <c r="E60" s="3"/>
      <c r="F60" s="19"/>
    </row>
    <row r="61" spans="3:6">
      <c r="C61" s="3"/>
      <c r="D61" s="3"/>
      <c r="E61" s="3"/>
      <c r="F61" s="4"/>
    </row>
    <row r="62" spans="3:6">
      <c r="C62" s="3"/>
      <c r="D62" s="3"/>
      <c r="E62" s="3"/>
      <c r="F62" s="4"/>
    </row>
    <row r="63" spans="3:6">
      <c r="C63" s="3"/>
      <c r="D63" s="3"/>
      <c r="E63" s="3"/>
      <c r="F63" s="4"/>
    </row>
    <row r="64" spans="3:6">
      <c r="C64" s="3"/>
      <c r="D64" s="3"/>
      <c r="E64" s="3"/>
      <c r="F64" s="4"/>
    </row>
    <row r="65" spans="3:6">
      <c r="C65" s="3"/>
      <c r="D65" s="3"/>
      <c r="E65" s="3"/>
      <c r="F65" s="4"/>
    </row>
    <row r="66" spans="3:6">
      <c r="C66" s="3"/>
      <c r="D66" s="3"/>
      <c r="E66" s="3"/>
      <c r="F66" s="4"/>
    </row>
    <row r="67" spans="3:6">
      <c r="C67" s="3"/>
      <c r="D67" s="3"/>
      <c r="E67" s="3"/>
      <c r="F67" s="4"/>
    </row>
    <row r="68" spans="3:6">
      <c r="C68" s="3"/>
      <c r="D68" s="3"/>
      <c r="E68" s="3"/>
      <c r="F68" s="4"/>
    </row>
    <row r="69" spans="3:6">
      <c r="C69" s="3"/>
      <c r="D69" s="3"/>
      <c r="E69" s="3"/>
      <c r="F69" s="4"/>
    </row>
    <row r="70" spans="3:6">
      <c r="C70" s="3"/>
      <c r="D70" s="3"/>
      <c r="E70" s="3"/>
      <c r="F70" s="4"/>
    </row>
    <row r="71" spans="3:6">
      <c r="C71" s="3"/>
      <c r="D71" s="3"/>
      <c r="E71" s="3"/>
      <c r="F71" s="4"/>
    </row>
    <row r="72" spans="3:6">
      <c r="C72" s="3"/>
      <c r="D72" s="3"/>
      <c r="E72" s="3"/>
      <c r="F72" s="4"/>
    </row>
    <row r="73" spans="3:6">
      <c r="C73" s="3"/>
      <c r="D73" s="3"/>
      <c r="E73" s="3"/>
      <c r="F73" s="4"/>
    </row>
    <row r="74" spans="3:6">
      <c r="C74" s="3"/>
      <c r="D74" s="3"/>
      <c r="E74" s="3"/>
      <c r="F74" s="4"/>
    </row>
    <row r="75" spans="3:6">
      <c r="C75" s="3"/>
      <c r="D75" s="3"/>
      <c r="E75" s="3"/>
      <c r="F75" s="4"/>
    </row>
    <row r="76" spans="3:6">
      <c r="C76" s="3"/>
      <c r="D76" s="3"/>
      <c r="E76" s="3"/>
      <c r="F76" s="4"/>
    </row>
    <row r="77" spans="3:6">
      <c r="C77" s="3"/>
      <c r="D77" s="3"/>
      <c r="E77" s="3"/>
      <c r="F77" s="4"/>
    </row>
    <row r="78" spans="3:6">
      <c r="C78" s="3"/>
      <c r="D78" s="3"/>
      <c r="E78" s="3"/>
      <c r="F78" s="3"/>
    </row>
    <row r="79" spans="3:6">
      <c r="C79" s="3"/>
      <c r="D79" s="3"/>
      <c r="E79" s="3"/>
      <c r="F79" s="3"/>
    </row>
    <row r="80" spans="3:6">
      <c r="C80" s="3"/>
      <c r="D80" s="3"/>
      <c r="E80" s="3"/>
      <c r="F80" s="3"/>
    </row>
    <row r="81" spans="3:6">
      <c r="C81" s="3"/>
      <c r="D81" s="3"/>
      <c r="E81" s="3"/>
      <c r="F81" s="3"/>
    </row>
    <row r="82" spans="3:6">
      <c r="C82" s="3"/>
      <c r="D82" s="3"/>
      <c r="E82" s="3"/>
      <c r="F82" s="3"/>
    </row>
    <row r="83" spans="3:6">
      <c r="C83" s="3"/>
      <c r="D83" s="3"/>
      <c r="E83" s="3"/>
      <c r="F83" s="3"/>
    </row>
    <row r="84" spans="3:6">
      <c r="C84" s="3"/>
      <c r="D84" s="3"/>
      <c r="E84" s="3"/>
      <c r="F84" s="3"/>
    </row>
    <row r="85" spans="3:6">
      <c r="C85" s="3"/>
      <c r="D85" s="3"/>
      <c r="E85" s="3"/>
      <c r="F85" s="3"/>
    </row>
    <row r="86" spans="3:6">
      <c r="C86" s="3"/>
      <c r="D86" s="3"/>
      <c r="E86" s="3"/>
      <c r="F86" s="3"/>
    </row>
    <row r="87" spans="3:6">
      <c r="C87" s="3"/>
      <c r="D87" s="3"/>
      <c r="E87" s="3"/>
      <c r="F87" s="3"/>
    </row>
    <row r="88" spans="3:6">
      <c r="C88" s="3"/>
      <c r="D88" s="3"/>
      <c r="E88" s="3"/>
      <c r="F88" s="3"/>
    </row>
    <row r="89" spans="3:6">
      <c r="C89" s="3"/>
      <c r="D89" s="3"/>
      <c r="E89" s="3"/>
      <c r="F89" s="3"/>
    </row>
    <row r="90" spans="3:6">
      <c r="C90" s="3"/>
      <c r="D90" s="3"/>
      <c r="E90" s="3"/>
      <c r="F90" s="3"/>
    </row>
  </sheetData>
  <mergeCells count="6">
    <mergeCell ref="E35:F35"/>
    <mergeCell ref="C41:F44"/>
    <mergeCell ref="A1:F2"/>
    <mergeCell ref="E33:F33"/>
    <mergeCell ref="E34:F34"/>
    <mergeCell ref="B17:D18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C16" sqref="C16"/>
    </sheetView>
  </sheetViews>
  <sheetFormatPr defaultRowHeight="15"/>
  <cols>
    <col min="1" max="2" width="9.140625" style="2"/>
    <col min="3" max="3" width="10.140625" style="2" bestFit="1" customWidth="1"/>
    <col min="4" max="16384" width="9.140625" style="2"/>
  </cols>
  <sheetData>
    <row r="1" spans="1:4">
      <c r="B1" s="2" t="s">
        <v>6</v>
      </c>
      <c r="C1" s="2" t="s">
        <v>7</v>
      </c>
    </row>
    <row r="2" spans="1:4">
      <c r="B2" s="2" t="s">
        <v>3</v>
      </c>
      <c r="C2" s="2" t="s">
        <v>8</v>
      </c>
    </row>
    <row r="3" spans="1:4">
      <c r="B3" s="21" t="s">
        <v>9</v>
      </c>
      <c r="C3" s="2">
        <v>92</v>
      </c>
    </row>
    <row r="4" spans="1:4">
      <c r="B4" s="21" t="s">
        <v>10</v>
      </c>
      <c r="C4" s="2">
        <v>96</v>
      </c>
    </row>
    <row r="5" spans="1:4">
      <c r="B5" s="21" t="s">
        <v>11</v>
      </c>
      <c r="C5" s="2">
        <v>61</v>
      </c>
    </row>
    <row r="6" spans="1:4">
      <c r="B6" s="21" t="s">
        <v>12</v>
      </c>
      <c r="C6" s="2">
        <v>86</v>
      </c>
    </row>
    <row r="7" spans="1:4">
      <c r="B7" s="21" t="s">
        <v>4</v>
      </c>
      <c r="C7" s="2">
        <v>79</v>
      </c>
    </row>
    <row r="8" spans="1:4">
      <c r="B8" s="21" t="s">
        <v>13</v>
      </c>
      <c r="C8" s="2">
        <v>84</v>
      </c>
    </row>
    <row r="9" spans="1:4">
      <c r="A9" s="2" t="s">
        <v>14</v>
      </c>
      <c r="B9" s="2">
        <v>6</v>
      </c>
      <c r="C9" s="2">
        <f>SUM(C3:C8)</f>
        <v>498</v>
      </c>
      <c r="D9" s="2" t="s">
        <v>15</v>
      </c>
    </row>
    <row r="11" spans="1:4">
      <c r="B11" s="2" t="s">
        <v>0</v>
      </c>
      <c r="C11" s="2">
        <f>sum_of_x/sum_of_n</f>
        <v>83</v>
      </c>
    </row>
    <row r="15" spans="1:4">
      <c r="B15" s="2" t="s">
        <v>64</v>
      </c>
      <c r="C15" s="2">
        <v>56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3"/>
  <sheetViews>
    <sheetView workbookViewId="0">
      <selection activeCell="C19" sqref="C19"/>
    </sheetView>
  </sheetViews>
  <sheetFormatPr defaultRowHeight="15"/>
  <cols>
    <col min="1" max="1" width="18.5703125" style="2" bestFit="1" customWidth="1"/>
    <col min="2" max="2" width="17.7109375" style="2" customWidth="1"/>
    <col min="3" max="16384" width="9.140625" style="2"/>
  </cols>
  <sheetData>
    <row r="1" spans="1:4">
      <c r="A1" s="2" t="s">
        <v>16</v>
      </c>
    </row>
    <row r="2" spans="1:4">
      <c r="A2" s="2" t="s">
        <v>17</v>
      </c>
    </row>
    <row r="4" spans="1:4">
      <c r="A4" s="2" t="s">
        <v>18</v>
      </c>
    </row>
    <row r="5" spans="1:4">
      <c r="A5" s="21" t="s">
        <v>19</v>
      </c>
      <c r="B5" s="2">
        <v>3</v>
      </c>
    </row>
    <row r="6" spans="1:4">
      <c r="A6" s="21" t="s">
        <v>20</v>
      </c>
      <c r="B6" s="2">
        <v>2.75</v>
      </c>
    </row>
    <row r="7" spans="1:4">
      <c r="A7" s="21" t="s">
        <v>3</v>
      </c>
      <c r="B7" s="2">
        <v>50</v>
      </c>
    </row>
    <row r="8" spans="1:4">
      <c r="A8" s="21" t="s">
        <v>21</v>
      </c>
      <c r="B8" s="2">
        <v>1</v>
      </c>
    </row>
    <row r="9" spans="1:4">
      <c r="A9" s="21" t="s">
        <v>22</v>
      </c>
      <c r="B9" s="2">
        <v>0.05</v>
      </c>
    </row>
    <row r="10" spans="1:4">
      <c r="A10" s="2" t="s">
        <v>23</v>
      </c>
    </row>
    <row r="11" spans="1:4">
      <c r="A11" s="21" t="s">
        <v>2</v>
      </c>
      <c r="B11" s="2">
        <f>(SaMean-HoMean)/(StdDev/SQRT(n))</f>
        <v>-1.7677669529663689</v>
      </c>
    </row>
    <row r="12" spans="1:4">
      <c r="A12" s="22" t="s">
        <v>24</v>
      </c>
      <c r="D12" s="2">
        <f>TINV(0.05,20)</f>
        <v>2.0859634412955419</v>
      </c>
    </row>
    <row r="13" spans="1:4">
      <c r="A13" s="21" t="s">
        <v>25</v>
      </c>
      <c r="B13" s="2">
        <f>NORMSINV(Alpha)</f>
        <v>-1.6448536269514742</v>
      </c>
      <c r="D13" s="2">
        <f>TDIST(1.86,20,1)</f>
        <v>3.8828771928251044E-2</v>
      </c>
    </row>
    <row r="14" spans="1:4">
      <c r="A14" s="21" t="s">
        <v>26</v>
      </c>
      <c r="B14" s="2" t="str">
        <f>IF(z&lt;lftcrt_zval,"Reject Ho","Do Not Reject Ho")</f>
        <v>Reject Ho</v>
      </c>
    </row>
    <row r="15" spans="1:4">
      <c r="A15" s="21" t="s">
        <v>27</v>
      </c>
      <c r="B15" s="2">
        <f>NORMSDIST(z)</f>
        <v>3.8549935871770913E-2</v>
      </c>
    </row>
    <row r="16" spans="1:4">
      <c r="A16" s="2" t="s">
        <v>28</v>
      </c>
    </row>
    <row r="17" spans="1:2">
      <c r="A17" s="21" t="s">
        <v>29</v>
      </c>
      <c r="B17" s="2">
        <f>-NORMSINV(Alpha)</f>
        <v>1.6448536269514742</v>
      </c>
    </row>
    <row r="18" spans="1:2">
      <c r="A18" s="21" t="s">
        <v>26</v>
      </c>
      <c r="B18" s="2" t="str">
        <f>IF(z&gt;rtcrt_zval,"Reject Ho","Do Not Reject Ho")</f>
        <v>Do Not Reject Ho</v>
      </c>
    </row>
    <row r="19" spans="1:2">
      <c r="A19" s="21" t="s">
        <v>27</v>
      </c>
      <c r="B19" s="2">
        <f>1-NORMSDIST(z)</f>
        <v>0.96145006412822909</v>
      </c>
    </row>
    <row r="20" spans="1:2">
      <c r="A20" s="2" t="s">
        <v>30</v>
      </c>
    </row>
    <row r="21" spans="1:2">
      <c r="A21" s="21" t="s">
        <v>31</v>
      </c>
      <c r="B21" s="2">
        <f>ABS(NORMSINV(Alpha/2))</f>
        <v>1.9599639845400545</v>
      </c>
    </row>
    <row r="22" spans="1:2">
      <c r="A22" s="21" t="s">
        <v>26</v>
      </c>
      <c r="B22" s="2" t="str">
        <f>IF(OR(z&lt;-abscrt_zval,z&gt;abscrt_zval),"Reject Ho","Do Not Reject Ho")</f>
        <v>Do Not Reject Ho</v>
      </c>
    </row>
    <row r="23" spans="1:2">
      <c r="A23" s="21" t="s">
        <v>27</v>
      </c>
      <c r="B23" s="2">
        <f>IF(z&gt;0,2*(1-NORMSDIST(z)),2*(NORMSDIST(z)))</f>
        <v>7.7099871743541826E-2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B6" sqref="B6"/>
    </sheetView>
  </sheetViews>
  <sheetFormatPr defaultRowHeight="15"/>
  <cols>
    <col min="1" max="1" width="18.5703125" style="2" bestFit="1" customWidth="1"/>
    <col min="2" max="2" width="17.7109375" style="2" customWidth="1"/>
    <col min="3" max="16384" width="9.140625" style="2"/>
  </cols>
  <sheetData>
    <row r="1" spans="1:7">
      <c r="A1" s="2" t="s">
        <v>32</v>
      </c>
    </row>
    <row r="2" spans="1:7">
      <c r="A2" s="2" t="s">
        <v>35</v>
      </c>
    </row>
    <row r="4" spans="1:7">
      <c r="A4" s="2" t="s">
        <v>18</v>
      </c>
    </row>
    <row r="5" spans="1:7">
      <c r="A5" s="21" t="s">
        <v>19</v>
      </c>
    </row>
    <row r="6" spans="1:7">
      <c r="A6" s="21" t="s">
        <v>20</v>
      </c>
      <c r="B6" s="2" t="e">
        <f>AVERAGE(_xll.SAMPLE)</f>
        <v>#NAME?</v>
      </c>
    </row>
    <row r="7" spans="1:7">
      <c r="A7" s="21" t="s">
        <v>3</v>
      </c>
    </row>
    <row r="8" spans="1:7">
      <c r="A8" s="21" t="s">
        <v>21</v>
      </c>
      <c r="B8" s="2" t="e">
        <f>STDEV(_xll.SAMPLE)</f>
        <v>#NAME?</v>
      </c>
    </row>
    <row r="9" spans="1:7">
      <c r="A9" s="21" t="s">
        <v>22</v>
      </c>
    </row>
    <row r="10" spans="1:7">
      <c r="A10" s="2" t="s">
        <v>23</v>
      </c>
    </row>
    <row r="11" spans="1:7">
      <c r="A11" s="21" t="s">
        <v>33</v>
      </c>
      <c r="B11" s="2">
        <f>n-1</f>
        <v>-1</v>
      </c>
    </row>
    <row r="12" spans="1:7">
      <c r="A12" s="21" t="s">
        <v>34</v>
      </c>
      <c r="B12" s="2" t="e">
        <f>(SaMean-HoMean)/(StdDev/SQRT(n))</f>
        <v>#NAME?</v>
      </c>
    </row>
    <row r="13" spans="1:7">
      <c r="A13" s="22" t="s">
        <v>24</v>
      </c>
    </row>
    <row r="14" spans="1:7">
      <c r="A14" s="21" t="s">
        <v>36</v>
      </c>
      <c r="B14" s="2" t="e">
        <f>-TINV(2*Alpha,df)</f>
        <v>#NUM!</v>
      </c>
      <c r="G14" s="2">
        <f>-TINV(0.05/2,49)</f>
        <v>-2.3123751462932791</v>
      </c>
    </row>
    <row r="15" spans="1:7">
      <c r="A15" s="21" t="s">
        <v>26</v>
      </c>
      <c r="B15" s="2" t="e">
        <f>IF(t&lt;lftcrt_tval,"Reject Ho","Do Not Reject Ho")</f>
        <v>#NAME?</v>
      </c>
    </row>
    <row r="16" spans="1:7">
      <c r="A16" s="21" t="s">
        <v>27</v>
      </c>
      <c r="B16" s="2" t="e">
        <f>IF(t&lt;0, TDIST(ABS(t),df,1),1-TDIST(t,df,1))</f>
        <v>#NAME?</v>
      </c>
    </row>
    <row r="17" spans="1:2">
      <c r="A17" s="2" t="s">
        <v>28</v>
      </c>
    </row>
    <row r="18" spans="1:2">
      <c r="A18" s="21" t="s">
        <v>37</v>
      </c>
      <c r="B18" s="2" t="e">
        <f>-TINV(2*Alpha,df)</f>
        <v>#NUM!</v>
      </c>
    </row>
    <row r="19" spans="1:2">
      <c r="A19" s="21" t="s">
        <v>26</v>
      </c>
      <c r="B19" s="2" t="e">
        <f>IF(t&gt;rtcrt_tval,"Reject Ho","Do Not Reject Ho")</f>
        <v>#NAME?</v>
      </c>
    </row>
    <row r="20" spans="1:2">
      <c r="A20" s="21" t="s">
        <v>27</v>
      </c>
      <c r="B20" s="2" t="e">
        <f>IF(t&gt;0,TDIST(t,df,1),1-dist(ABS(t),df,1))</f>
        <v>#NAME?</v>
      </c>
    </row>
    <row r="21" spans="1:2">
      <c r="A21" s="2" t="s">
        <v>30</v>
      </c>
    </row>
    <row r="22" spans="1:2">
      <c r="A22" s="21" t="s">
        <v>38</v>
      </c>
      <c r="B22" s="2" t="e">
        <f>TINV(Alpha,df)</f>
        <v>#NUM!</v>
      </c>
    </row>
    <row r="23" spans="1:2">
      <c r="A23" s="21" t="s">
        <v>26</v>
      </c>
      <c r="B23" s="2" t="e">
        <f>IF(OR(t&lt;-abscrt_tval,t&gt;abscrt_tval),"Reject Ho","Do Not Reject Ho")</f>
        <v>#NAME?</v>
      </c>
    </row>
    <row r="24" spans="1:2">
      <c r="A24" s="21" t="s">
        <v>27</v>
      </c>
      <c r="B24" s="2" t="e">
        <f>TDIST(ABS(t),df,2)</f>
        <v>#NAME?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E24" sqref="E24"/>
    </sheetView>
  </sheetViews>
  <sheetFormatPr defaultRowHeight="15"/>
  <cols>
    <col min="7" max="7" width="42.5703125" bestFit="1" customWidth="1"/>
  </cols>
  <sheetData>
    <row r="1" spans="1:9">
      <c r="A1">
        <f>(1500-1400)/SQRT(250^2/50+200^2/40)</f>
        <v>2.1081851067789197</v>
      </c>
    </row>
    <row r="2" spans="1:9">
      <c r="A2">
        <f>-NORMSINV(0.025)</f>
        <v>1.9599639845400545</v>
      </c>
    </row>
    <row r="3" spans="1:9">
      <c r="E3" s="1" t="s">
        <v>47</v>
      </c>
      <c r="F3" s="1" t="s">
        <v>48</v>
      </c>
    </row>
    <row r="4" spans="1:9">
      <c r="E4">
        <v>5</v>
      </c>
      <c r="F4">
        <v>8</v>
      </c>
    </row>
    <row r="5" spans="1:9">
      <c r="E5">
        <v>8</v>
      </c>
      <c r="F5">
        <v>10</v>
      </c>
    </row>
    <row r="6" spans="1:9">
      <c r="E6">
        <v>7</v>
      </c>
      <c r="F6">
        <v>7</v>
      </c>
    </row>
    <row r="7" spans="1:9">
      <c r="B7">
        <f>(0.58-0.615)/SQRT((210/350)*(1-(210/350))*(1/150+1/200))</f>
        <v>-0.66143782776614823</v>
      </c>
      <c r="E7">
        <v>6</v>
      </c>
      <c r="F7">
        <v>11</v>
      </c>
    </row>
    <row r="8" spans="1:9">
      <c r="E8">
        <v>9</v>
      </c>
      <c r="F8">
        <v>9</v>
      </c>
    </row>
    <row r="9" spans="1:9">
      <c r="E9">
        <v>7</v>
      </c>
      <c r="F9">
        <v>12</v>
      </c>
    </row>
    <row r="10" spans="1:9">
      <c r="F10">
        <v>14</v>
      </c>
    </row>
    <row r="11" spans="1:9">
      <c r="F11">
        <v>9</v>
      </c>
    </row>
    <row r="14" spans="1:9">
      <c r="G14" s="1" t="s">
        <v>49</v>
      </c>
    </row>
    <row r="15" spans="1:9" ht="15.75" thickBot="1"/>
    <row r="16" spans="1:9">
      <c r="G16" s="28"/>
      <c r="H16" s="28" t="s">
        <v>47</v>
      </c>
      <c r="I16" s="28" t="s">
        <v>48</v>
      </c>
    </row>
    <row r="17" spans="7:9">
      <c r="G17" s="26" t="s">
        <v>1</v>
      </c>
      <c r="H17" s="26">
        <v>7</v>
      </c>
      <c r="I17" s="26">
        <v>10</v>
      </c>
    </row>
    <row r="18" spans="7:9">
      <c r="G18" s="26" t="s">
        <v>50</v>
      </c>
      <c r="H18" s="26">
        <v>2</v>
      </c>
      <c r="I18" s="26">
        <v>5.1428571428571432</v>
      </c>
    </row>
    <row r="19" spans="7:9">
      <c r="G19" s="26" t="s">
        <v>51</v>
      </c>
      <c r="H19" s="26">
        <v>6</v>
      </c>
      <c r="I19" s="26">
        <v>8</v>
      </c>
    </row>
    <row r="20" spans="7:9">
      <c r="G20" s="26" t="s">
        <v>52</v>
      </c>
      <c r="H20" s="26">
        <v>3.8333333333333335</v>
      </c>
      <c r="I20" s="26"/>
    </row>
    <row r="21" spans="7:9">
      <c r="G21" s="26" t="s">
        <v>53</v>
      </c>
      <c r="H21" s="26">
        <v>0</v>
      </c>
      <c r="I21" s="26"/>
    </row>
    <row r="22" spans="7:9">
      <c r="G22" s="26" t="s">
        <v>33</v>
      </c>
      <c r="H22" s="26">
        <v>12</v>
      </c>
      <c r="I22" s="26"/>
    </row>
    <row r="23" spans="7:9">
      <c r="G23" s="26" t="s">
        <v>54</v>
      </c>
      <c r="H23" s="26">
        <v>-2.8371974624607628</v>
      </c>
      <c r="I23" s="26"/>
    </row>
    <row r="24" spans="7:9">
      <c r="G24" s="26" t="s">
        <v>55</v>
      </c>
      <c r="H24" s="26">
        <v>7.4871966139057715E-3</v>
      </c>
      <c r="I24" s="26"/>
    </row>
    <row r="25" spans="7:9">
      <c r="G25" s="26" t="s">
        <v>56</v>
      </c>
      <c r="H25" s="26">
        <v>1.7822875476056765</v>
      </c>
      <c r="I25" s="26"/>
    </row>
    <row r="26" spans="7:9">
      <c r="G26" s="26" t="s">
        <v>57</v>
      </c>
      <c r="H26" s="26">
        <v>1.4974393227811543E-2</v>
      </c>
      <c r="I26" s="26"/>
    </row>
    <row r="27" spans="7:9" ht="15.75" thickBot="1">
      <c r="G27" s="27" t="s">
        <v>58</v>
      </c>
      <c r="H27" s="27">
        <v>2.1788128271650695</v>
      </c>
      <c r="I27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26</vt:i4>
      </vt:variant>
    </vt:vector>
  </HeadingPairs>
  <TitlesOfParts>
    <vt:vector size="31" baseType="lpstr">
      <vt:lpstr>Sheet1</vt:lpstr>
      <vt:lpstr>Sheet2</vt:lpstr>
      <vt:lpstr>Sheet3</vt:lpstr>
      <vt:lpstr>Sheet4</vt:lpstr>
      <vt:lpstr>Sheet5</vt:lpstr>
      <vt:lpstr>abscrt_tval</vt:lpstr>
      <vt:lpstr>abscrt_zval</vt:lpstr>
      <vt:lpstr>Sheet4!Alpha</vt:lpstr>
      <vt:lpstr>Alpha</vt:lpstr>
      <vt:lpstr>conclusion</vt:lpstr>
      <vt:lpstr>df</vt:lpstr>
      <vt:lpstr>Sheet4!HoMean</vt:lpstr>
      <vt:lpstr>HoMean</vt:lpstr>
      <vt:lpstr>lftcrt_tval</vt:lpstr>
      <vt:lpstr>lftcrt_zval</vt:lpstr>
      <vt:lpstr>Sheet4!n</vt:lpstr>
      <vt:lpstr>n</vt:lpstr>
      <vt:lpstr>p_value</vt:lpstr>
      <vt:lpstr>pasty_man</vt:lpstr>
      <vt:lpstr>Sheet1!Print_Area</vt:lpstr>
      <vt:lpstr>rtcrt_tval</vt:lpstr>
      <vt:lpstr>rtcrt_zval</vt:lpstr>
      <vt:lpstr>Sheet4!SaMean</vt:lpstr>
      <vt:lpstr>SaMean</vt:lpstr>
      <vt:lpstr>Sheet4!StdDev</vt:lpstr>
      <vt:lpstr>StdDev</vt:lpstr>
      <vt:lpstr>sum_of_n</vt:lpstr>
      <vt:lpstr>sum_of_x</vt:lpstr>
      <vt:lpstr>t</vt:lpstr>
      <vt:lpstr>Test_of_left_tail</vt:lpstr>
      <vt:lpstr>z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2013-03-13T15:54:57Z</dcterms:modified>
</cp:coreProperties>
</file>